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venti Pubblici con grande affollamento\Algoritmo di Mauer\"/>
    </mc:Choice>
  </mc:AlternateContent>
  <bookViews>
    <workbookView xWindow="0" yWindow="0" windowWidth="28800" windowHeight="12480" tabRatio="606"/>
  </bookViews>
  <sheets>
    <sheet name="Calcolo del Livello di Rischio" sheetId="14" r:id="rId1"/>
    <sheet name="Algoritmo di Maurer" sheetId="2" r:id="rId2"/>
    <sheet name="Risorse_Maurer" sheetId="6" r:id="rId3"/>
    <sheet name="Tipo di manifestazione" sheetId="4" state="hidden" r:id="rId4"/>
    <sheet name="Tabella risultati" sheetId="3" state="hidden" r:id="rId5"/>
    <sheet name="Risposte livello di rischio" sheetId="15" state="hidden" r:id="rId6"/>
  </sheets>
  <calcPr calcId="162913"/>
</workbook>
</file>

<file path=xl/calcChain.xml><?xml version="1.0" encoding="utf-8"?>
<calcChain xmlns="http://schemas.openxmlformats.org/spreadsheetml/2006/main">
  <c r="C2" i="14" l="1"/>
  <c r="C3" i="14"/>
  <c r="C4" i="14"/>
  <c r="C5" i="14"/>
  <c r="B26" i="4" l="1"/>
  <c r="D6" i="2" l="1"/>
  <c r="C32" i="14" l="1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8" i="14"/>
  <c r="C9" i="14"/>
  <c r="C10" i="14"/>
  <c r="C7" i="14"/>
  <c r="C6" i="14"/>
  <c r="D5" i="2"/>
  <c r="D3" i="2"/>
  <c r="D4" i="2" s="1"/>
  <c r="E14" i="14" l="1"/>
  <c r="E22" i="14" s="1"/>
  <c r="E11" i="14"/>
  <c r="D8" i="2"/>
  <c r="D7" i="2"/>
  <c r="E24" i="14" l="1"/>
  <c r="E20" i="14"/>
  <c r="D9" i="2"/>
  <c r="B3" i="6" s="1"/>
  <c r="B4" i="6" l="1"/>
  <c r="B5" i="6"/>
</calcChain>
</file>

<file path=xl/sharedStrings.xml><?xml version="1.0" encoding="utf-8"?>
<sst xmlns="http://schemas.openxmlformats.org/spreadsheetml/2006/main" count="214" uniqueCount="165">
  <si>
    <t>Algoritmo di Maurer</t>
  </si>
  <si>
    <t>Argomento</t>
  </si>
  <si>
    <t>Valore</t>
  </si>
  <si>
    <t>Punteggio</t>
  </si>
  <si>
    <t>Tipo manifestazione</t>
  </si>
  <si>
    <t>Presenza di personalità</t>
  </si>
  <si>
    <t>Si</t>
  </si>
  <si>
    <t>Team di Soccorritori a piedi</t>
  </si>
  <si>
    <t>Mezzi o unità medicalizzate</t>
  </si>
  <si>
    <t>Amb. trasp</t>
  </si>
  <si>
    <t>0,1 – 4,0</t>
  </si>
  <si>
    <t>0,1 – 13,0</t>
  </si>
  <si>
    <t>4,1 – 13,0</t>
  </si>
  <si>
    <t>2,1 – 4,0</t>
  </si>
  <si>
    <t>13,1 – 30,0</t>
  </si>
  <si>
    <t>13,1 – 25,0</t>
  </si>
  <si>
    <t>4,1 – 13,5</t>
  </si>
  <si>
    <t>30,1 – 60,0</t>
  </si>
  <si>
    <t>25,1 – 40,0</t>
  </si>
  <si>
    <t>13,6 – 22,0</t>
  </si>
  <si>
    <t>60,1 – 90,0</t>
  </si>
  <si>
    <t>40,1 – 60,0</t>
  </si>
  <si>
    <t>22,1 – 40,0</t>
  </si>
  <si>
    <t>&gt; 90,1</t>
  </si>
  <si>
    <t>80,1 – 100,0</t>
  </si>
  <si>
    <t>60,1 – 80,0</t>
  </si>
  <si>
    <t>100,1 – 120,0</t>
  </si>
  <si>
    <t>Medici</t>
  </si>
  <si>
    <t>Manifestazione sportiva generica</t>
  </si>
  <si>
    <t>Esposizione</t>
  </si>
  <si>
    <t>Bazar</t>
  </si>
  <si>
    <t>Dimostrazione o Corteo</t>
  </si>
  <si>
    <t>Fuochi d’artificio</t>
  </si>
  <si>
    <t>Mercatino delle pulci o di Natale</t>
  </si>
  <si>
    <t>Airshow</t>
  </si>
  <si>
    <t>Carnevale</t>
  </si>
  <si>
    <t>Mista (Sport+Musica+Show)</t>
  </si>
  <si>
    <t>Concerto</t>
  </si>
  <si>
    <t>Comizio</t>
  </si>
  <si>
    <t>Gara Auto/Motociclistica</t>
  </si>
  <si>
    <t>Manifestazione Musicale</t>
  </si>
  <si>
    <t>Opera</t>
  </si>
  <si>
    <t>Gara Ciclistica</t>
  </si>
  <si>
    <t>Equitazione</t>
  </si>
  <si>
    <t>Concerto Rock</t>
  </si>
  <si>
    <t>Rappresentazione Teatrale</t>
  </si>
  <si>
    <t>Show - parata</t>
  </si>
  <si>
    <t>Festa di quartiere o di strada</t>
  </si>
  <si>
    <t>Spettacolo di Danza</t>
  </si>
  <si>
    <t>Festa Folkloristica</t>
  </si>
  <si>
    <t>Fiera</t>
  </si>
  <si>
    <t>Gara di Fondo</t>
  </si>
  <si>
    <t>Tipo di manifestazione</t>
  </si>
  <si>
    <t>Fattore di moltiplicazione</t>
  </si>
  <si>
    <t>Punto di analisi</t>
  </si>
  <si>
    <t>Tipo mezzi</t>
  </si>
  <si>
    <t>Soccorritori</t>
  </si>
  <si>
    <t>Numero</t>
  </si>
  <si>
    <t>No</t>
  </si>
  <si>
    <t>1.1</t>
  </si>
  <si>
    <t>PUNTEGGIO EVENTO</t>
  </si>
  <si>
    <t>0,1 – 2,0</t>
  </si>
  <si>
    <t>Variabile</t>
  </si>
  <si>
    <t>Risposta</t>
  </si>
  <si>
    <t>Periodicità dell'evento</t>
  </si>
  <si>
    <t>Tipo di evento</t>
  </si>
  <si>
    <t>Prevista vendita/consumo di alcool</t>
  </si>
  <si>
    <t>Possibile consumo di droghe</t>
  </si>
  <si>
    <t>Presenza di categorie deboli (bambini, anziani,disabili)</t>
  </si>
  <si>
    <t>Evento ampiamente pubblicizzato dai media</t>
  </si>
  <si>
    <t>Presenza di figure politiche-religiose</t>
  </si>
  <si>
    <t>Possibili difficoltà nella viabilità</t>
  </si>
  <si>
    <t>Presenza di tensioni socio-politiche</t>
  </si>
  <si>
    <t>Durata</t>
  </si>
  <si>
    <t>In città</t>
  </si>
  <si>
    <t>In periferia/paesi o piccoli centri urbani</t>
  </si>
  <si>
    <t>In ambiente acquatico (lago,fiume,mare,piscina)</t>
  </si>
  <si>
    <t>Altro (montano,impervio,ambiente rurale)</t>
  </si>
  <si>
    <t>Altre variabili - Scelta_1</t>
  </si>
  <si>
    <t>Altre variabili - Scelta_2</t>
  </si>
  <si>
    <t>Altre variabili - Scelta_3</t>
  </si>
  <si>
    <t>Altre variabili - Scelta_4</t>
  </si>
  <si>
    <t>Altre variabili - Scelta_5</t>
  </si>
  <si>
    <t>Altre variabili - Scelta_6</t>
  </si>
  <si>
    <t>Altre variabili - Scelta_7</t>
  </si>
  <si>
    <t>Caratteristiche del luogo - Scelta_1</t>
  </si>
  <si>
    <t>Caratteristiche del luogo - Scelta_2</t>
  </si>
  <si>
    <t>Caratteristiche del luogo - Scelta_3</t>
  </si>
  <si>
    <t>Caratteristiche del luogo - Scelta_4</t>
  </si>
  <si>
    <t>Caratteristiche del luogo - Scelta_5</t>
  </si>
  <si>
    <t>Caratteristiche del luogo - Scelta_6</t>
  </si>
  <si>
    <t>Caratteristiche del luogo - Scelta_7</t>
  </si>
  <si>
    <t>Caratteristiche del luogo - Scelta_8</t>
  </si>
  <si>
    <t>Caratteristiche del luogo - Scelta_9</t>
  </si>
  <si>
    <t>Logistica del posto - Scelta_1</t>
  </si>
  <si>
    <t>Logistica del posto - Scelta_2</t>
  </si>
  <si>
    <t>Logistica del posto - Scelta_3</t>
  </si>
  <si>
    <t>Stima dei partecipanti</t>
  </si>
  <si>
    <t>Età prevalente</t>
  </si>
  <si>
    <t>Densità per mq</t>
  </si>
  <si>
    <t>Condizione dei partecipanti</t>
  </si>
  <si>
    <t>Posizione partecipanti</t>
  </si>
  <si>
    <t xml:space="preserve">Annualmente </t>
  </si>
  <si>
    <t>Mensilmente</t>
  </si>
  <si>
    <t>Occasionalmente/all'improvviso</t>
  </si>
  <si>
    <t>Religioso</t>
  </si>
  <si>
    <t>Sportivo</t>
  </si>
  <si>
    <t>Intrattenimento</t>
  </si>
  <si>
    <t xml:space="preserve">Politico,sociale </t>
  </si>
  <si>
    <t>Concerto pop/rock</t>
  </si>
  <si>
    <t>Altre variabili</t>
  </si>
  <si>
    <t>&lt;12 ore</t>
  </si>
  <si>
    <t>da 12 h a 3 giorni</t>
  </si>
  <si>
    <t>&gt; 3 giorni</t>
  </si>
  <si>
    <t>Luogo - Scelta_1</t>
  </si>
  <si>
    <t>Luogo - Scelta_2</t>
  </si>
  <si>
    <t>Luogo - Scelta_3</t>
  </si>
  <si>
    <t>Luogo - Scelta_4</t>
  </si>
  <si>
    <t>Luogo</t>
  </si>
  <si>
    <t>Caratteristiche del luogo</t>
  </si>
  <si>
    <t>Al coperto</t>
  </si>
  <si>
    <t>All'aperto</t>
  </si>
  <si>
    <t>Localizzato e ben definito</t>
  </si>
  <si>
    <t>Esteso&gt; 1 campo di calcio</t>
  </si>
  <si>
    <t>Non delimitato da recinzioni</t>
  </si>
  <si>
    <t>Delimitato da recinzioni</t>
  </si>
  <si>
    <t>Presenza di scale in entrata e/o in uscita</t>
  </si>
  <si>
    <t>Recinzioni temporanee</t>
  </si>
  <si>
    <t>Ponteggio temporaneo,palco,coperture</t>
  </si>
  <si>
    <t>Logistica del posto</t>
  </si>
  <si>
    <t>Servizi igienici disponibili</t>
  </si>
  <si>
    <t>Disponibilità d'acqua</t>
  </si>
  <si>
    <t>Punto di ristoro</t>
  </si>
  <si>
    <t>5.000-25.000</t>
  </si>
  <si>
    <t>25.000- 100.000</t>
  </si>
  <si>
    <t>100.000-500.000</t>
  </si>
  <si>
    <t>&gt;500.000</t>
  </si>
  <si>
    <t>25-65</t>
  </si>
  <si>
    <t>&lt;25 - &gt;65</t>
  </si>
  <si>
    <t>Bassa - 1-2 persone/mq</t>
  </si>
  <si>
    <t>Media - 3-4 persone/mq</t>
  </si>
  <si>
    <t>Alta - 4-8 persone/mq</t>
  </si>
  <si>
    <t>Estrema - &gt; 8 persone/mq</t>
  </si>
  <si>
    <t>Rilassato</t>
  </si>
  <si>
    <t xml:space="preserve">Eccitato </t>
  </si>
  <si>
    <t>Aggressivo</t>
  </si>
  <si>
    <t>Seduti</t>
  </si>
  <si>
    <t>In parte seduti</t>
  </si>
  <si>
    <t>In piedi</t>
  </si>
  <si>
    <t>Livello di rischio</t>
  </si>
  <si>
    <t>&lt; 5.000</t>
  </si>
  <si>
    <t>AL FINE DI GARANTIRE UN ADEGUATO LIVELLO DI SOCCORSO È NECESSARIO CHE GLI ORGANIZZATORI OSSERVINO LE SEGUENTI PROCEDURE:</t>
  </si>
  <si>
    <t>ISTRUZIONI PER LA COMPILAZIONE:</t>
  </si>
  <si>
    <t>Compilare tutte le risposte utilizzando il menù a tendina. In alcune variabili (es.: luogo, caratteristiche del luogo, ecc.) sono possibili più scelte: selezionare tutte quelle appropriate alla manifestazione per un calcolo corretto del livello di rischio.</t>
  </si>
  <si>
    <t>Ambulanze</t>
  </si>
  <si>
    <t>Team soccorso a piedi</t>
  </si>
  <si>
    <t>Risorse consigliate</t>
  </si>
  <si>
    <t>Tutti i giorni o settimanalmente</t>
  </si>
  <si>
    <t>Capienza del luogo della manifestazione</t>
  </si>
  <si>
    <t>L'evento si svolge in un luogo chiuso?</t>
  </si>
  <si>
    <t>Numero di visitatori attesi</t>
  </si>
  <si>
    <t>Numero di personalità presenti</t>
  </si>
  <si>
    <t>Possibili problemi di ordine pubblico?</t>
  </si>
  <si>
    <t>Media</t>
  </si>
  <si>
    <t>Clicca qui per vedere le risorse consigliate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</si>
</sst>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72"/>
      <color theme="5" tint="-0.249977111117893"/>
      <name val="Calibri"/>
      <family val="2"/>
      <scheme val="minor"/>
    </font>
    <font>
      <b/>
      <sz val="72"/>
      <color theme="9" tint="-0.249977111117893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40"/>
      <color theme="1"/>
      <name val="Calibri"/>
      <family val="2"/>
      <scheme val="minor"/>
    </font>
    <font>
      <u/>
      <sz val="4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8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theme="5" tint="-0.49998474074526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Protection="1">
      <protection hidden="1"/>
    </xf>
    <xf numFmtId="0" fontId="10" fillId="0" borderId="0" xfId="0" applyFont="1" applyProtection="1"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66" fontId="3" fillId="0" borderId="0" xfId="1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165" fontId="3" fillId="0" borderId="9" xfId="1" applyNumberFormat="1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hidden="1"/>
    </xf>
    <xf numFmtId="164" fontId="3" fillId="0" borderId="0" xfId="1" applyNumberFormat="1" applyFont="1" applyAlignment="1" applyProtection="1">
      <alignment horizontal="right"/>
      <protection hidden="1"/>
    </xf>
    <xf numFmtId="166" fontId="3" fillId="0" borderId="0" xfId="0" applyNumberFormat="1" applyFont="1" applyAlignment="1" applyProtection="1">
      <alignment horizontal="right"/>
      <protection hidden="1"/>
    </xf>
    <xf numFmtId="0" fontId="3" fillId="0" borderId="9" xfId="0" applyFont="1" applyBorder="1" applyAlignment="1" applyProtection="1">
      <alignment horizontal="right"/>
      <protection hidden="1"/>
    </xf>
    <xf numFmtId="165" fontId="7" fillId="0" borderId="0" xfId="0" applyNumberFormat="1" applyFont="1" applyAlignment="1" applyProtection="1">
      <alignment horizontal="right"/>
      <protection hidden="1"/>
    </xf>
    <xf numFmtId="0" fontId="5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0" fontId="2" fillId="2" borderId="5" xfId="0" applyFont="1" applyFill="1" applyBorder="1" applyAlignment="1" applyProtection="1">
      <alignment horizontal="center"/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165" fontId="7" fillId="0" borderId="0" xfId="1" applyNumberFormat="1" applyFont="1" applyAlignment="1" applyProtection="1">
      <alignment horizontal="right"/>
      <protection hidden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9" xfId="0" applyFont="1" applyBorder="1" applyProtection="1">
      <protection hidden="1"/>
    </xf>
    <xf numFmtId="0" fontId="4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3" fillId="0" borderId="0" xfId="0" applyFont="1" applyAlignment="1" applyProtection="1">
      <alignment horizontal="left" vertical="top" wrapText="1"/>
      <protection hidden="1"/>
    </xf>
    <xf numFmtId="0" fontId="10" fillId="0" borderId="0" xfId="0" applyFont="1" applyAlignment="1" applyProtection="1">
      <alignment horizontal="left" wrapText="1"/>
      <protection hidden="1"/>
    </xf>
    <xf numFmtId="0" fontId="11" fillId="0" borderId="0" xfId="0" applyFont="1" applyAlignment="1" applyProtection="1">
      <alignment horizontal="left" wrapText="1"/>
      <protection hidden="1"/>
    </xf>
    <xf numFmtId="0" fontId="4" fillId="0" borderId="16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center"/>
      <protection hidden="1"/>
    </xf>
    <xf numFmtId="0" fontId="4" fillId="0" borderId="17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horizontal="center"/>
      <protection hidden="1"/>
    </xf>
    <xf numFmtId="0" fontId="4" fillId="0" borderId="10" xfId="0" applyFont="1" applyBorder="1" applyAlignment="1" applyProtection="1">
      <alignment horizontal="center"/>
      <protection hidden="1"/>
    </xf>
    <xf numFmtId="0" fontId="8" fillId="0" borderId="16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0" borderId="13" xfId="0" applyFont="1" applyBorder="1" applyAlignment="1" applyProtection="1">
      <alignment horizontal="center" vertical="center"/>
      <protection hidden="1"/>
    </xf>
    <xf numFmtId="0" fontId="9" fillId="0" borderId="14" xfId="0" applyFont="1" applyBorder="1" applyAlignment="1" applyProtection="1">
      <alignment horizontal="center" vertical="center"/>
      <protection hidden="1"/>
    </xf>
    <xf numFmtId="0" fontId="9" fillId="0" borderId="15" xfId="0" applyFont="1" applyBorder="1" applyAlignment="1" applyProtection="1">
      <alignment horizontal="center" vertical="center"/>
      <protection hidden="1"/>
    </xf>
    <xf numFmtId="0" fontId="9" fillId="0" borderId="12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13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15" fillId="0" borderId="0" xfId="2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left" vertical="top" wrapText="1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</cellXfs>
  <cellStyles count="3">
    <cellStyle name="Collegamento ipertestuale" xfId="2" builtinId="8"/>
    <cellStyle name="Migliaia" xfId="1" builtinId="3"/>
    <cellStyle name="Normale" xfId="0" builtinId="0"/>
  </cellStyles>
  <dxfs count="73"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numFmt numFmtId="2" formatCode="0.00"/>
      <protection locked="1" hidden="1"/>
    </dxf>
    <dxf>
      <protection locked="1" hidden="1"/>
    </dxf>
    <dxf>
      <protection locked="1" hidden="1"/>
    </dxf>
    <dxf>
      <protection locked="1" hidden="1"/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protection locked="1" hidden="1"/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protection locked="1" hidden="1"/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protection locked="1" hidden="1"/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alignment horizontal="right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alignment horizontal="righ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protection locked="0" hidden="0"/>
    </dxf>
    <dxf>
      <numFmt numFmtId="0" formatCode="General"/>
      <protection locked="1" hidden="1"/>
    </dxf>
    <dxf>
      <protection locked="0" hidden="0"/>
    </dxf>
    <dxf>
      <protection locked="1" hidden="1"/>
    </dxf>
    <dxf>
      <protection locked="0" hidden="0"/>
    </dxf>
    <dxf>
      <protection locked="0" hidden="0"/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3300"/>
        </patternFill>
      </fill>
    </dxf>
  </dxfs>
  <tableStyles count="0" defaultTableStyle="TableStyleMedium2" defaultPivotStyle="PivotStyleLight16"/>
  <colors>
    <mruColors>
      <color rgb="FFFF33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0" name="Tabella20" displayName="Tabella20" ref="A1:C32" totalsRowShown="0" headerRowDxfId="69" dataDxfId="68">
  <tableColumns count="3">
    <tableColumn id="1" name="Variabile" dataDxfId="67"/>
    <tableColumn id="2" name="Risposta" dataDxfId="66"/>
    <tableColumn id="3" name="Punteggio" dataDxfId="65">
      <calculatedColumnFormula>IF(TRIM(B2)="","0",VLOOKUP(B2,altre_variabili[#All],2,FALSE))</calculatedColumnFormula>
    </tableColumn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2" name="luogo" displayName="luogo" ref="A28:B32" totalsRowShown="0" headerRowDxfId="31" dataDxfId="30">
  <autoFilter ref="A28:B32"/>
  <tableColumns count="2">
    <tableColumn id="1" name="Luogo" dataDxfId="29"/>
    <tableColumn id="2" name="Punteggio" dataDxfId="28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3" name="caratt_luogo" displayName="caratt_luogo" ref="A34:B43" totalsRowShown="0" headerRowDxfId="27" dataDxfId="26">
  <autoFilter ref="A34:B43"/>
  <tableColumns count="2">
    <tableColumn id="1" name="Caratteristiche del luogo" dataDxfId="25"/>
    <tableColumn id="2" name="Punteggio" dataDxfId="2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4" name="logistica_posto" displayName="logistica_posto" ref="A45:B48" totalsRowShown="0" headerRowDxfId="23" dataDxfId="22">
  <autoFilter ref="A45:B48"/>
  <tableColumns count="2">
    <tableColumn id="1" name="Logistica del posto" dataDxfId="21"/>
    <tableColumn id="2" name="Punteggio" dataDxfId="20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5" name="stima_partecipanti" displayName="stima_partecipanti" ref="A50:B55" totalsRowShown="0" headerRowDxfId="19" dataDxfId="18">
  <autoFilter ref="A50:B55"/>
  <tableColumns count="2">
    <tableColumn id="1" name="Stima dei partecipanti" dataDxfId="17"/>
    <tableColumn id="2" name="Punteggio" dataDxfId="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6" name="eta_prev" displayName="eta_prev" ref="A57:B59" totalsRowShown="0" headerRowDxfId="15" dataDxfId="14">
  <autoFilter ref="A57:B59"/>
  <tableColumns count="2">
    <tableColumn id="1" name="Età prevalente" dataDxfId="13"/>
    <tableColumn id="2" name="Punteggio" dataDxfId="12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7" name="densita_mq" displayName="densita_mq" ref="A61:B65" totalsRowShown="0" headerRowDxfId="11" dataDxfId="10">
  <autoFilter ref="A61:B65"/>
  <tableColumns count="2">
    <tableColumn id="1" name="Densità per mq" dataDxfId="9"/>
    <tableColumn id="2" name="Punteggio" dataDxfId="8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8" name="condiz_part" displayName="condiz_part" ref="A67:B70" totalsRowShown="0" headerRowDxfId="7" dataDxfId="6">
  <autoFilter ref="A67:B70"/>
  <tableColumns count="2">
    <tableColumn id="1" name="Condizione dei partecipanti" dataDxfId="5"/>
    <tableColumn id="2" name="Punteggio" dataDxfId="4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9" name="posizione_part" displayName="posizione_part" ref="A72:B75" totalsRowShown="0" headerRowDxfId="3" dataDxfId="2">
  <autoFilter ref="A72:B75"/>
  <tableColumns count="2">
    <tableColumn id="1" name="Posizione partecipanti" dataDxfId="1"/>
    <tableColumn id="2" name="Punteggio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ella2" displayName="Tabella2" ref="A2:D9" totalsRowShown="0" headerRowDxfId="64" dataDxfId="63">
  <tableColumns count="4">
    <tableColumn id="1" name="Punto di analisi" dataDxfId="62"/>
    <tableColumn id="2" name="Argomento" dataDxfId="61"/>
    <tableColumn id="3" name="Valore" dataDxfId="60"/>
    <tableColumn id="4" name="Punteggio" dataDxfId="59"/>
  </tableColumns>
  <tableStyleInfo name="TableStyleLight3" showFirstColumn="0" showLastColumn="0" showRowStripes="1" showColumnStripes="0"/>
</table>
</file>

<file path=xl/tables/table3.xml><?xml version="1.0" encoding="utf-8"?>
<table xmlns="http://schemas.openxmlformats.org/spreadsheetml/2006/main" id="3" name="Tabella3" displayName="Tabella3" ref="A2:B5" totalsRowShown="0" headerRowDxfId="58" dataDxfId="57">
  <tableColumns count="2">
    <tableColumn id="1" name="Tipo mezzi" dataDxfId="56"/>
    <tableColumn id="2" name="Numero" dataDxfId="55"/>
  </tableColumns>
  <tableStyleInfo name="TableStyleLight7" showFirstColumn="0" showLastColumn="0" showRowStripes="1" showColumnStripes="0"/>
</table>
</file>

<file path=xl/tables/table4.xml><?xml version="1.0" encoding="utf-8"?>
<table xmlns="http://schemas.openxmlformats.org/spreadsheetml/2006/main" id="1" name="Tabella1" displayName="Tabella1" ref="A1:B26" totalsRowShown="0" headerRowDxfId="54" dataDxfId="53">
  <autoFilter ref="A1:B26"/>
  <tableColumns count="2">
    <tableColumn id="1" name="Tipo di manifestazione" dataDxfId="52"/>
    <tableColumn id="2" name="Fattore di moltiplicazione" dataDxfId="51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4" name="Tabella4" displayName="Tabella4" ref="F1:F3" totalsRowShown="0" headerRowDxfId="50" dataDxfId="49">
  <autoFilter ref="F1:F3"/>
  <tableColumns count="1">
    <tableColumn id="1" name="Presenza di personalità" dataDxfId="48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8" name="period_evento" displayName="period_evento" ref="A1:B5" totalsRowShown="0" headerRowDxfId="47" dataDxfId="46">
  <autoFilter ref="A1:B5"/>
  <tableColumns count="2">
    <tableColumn id="1" name="Periodicità dell'evento" dataDxfId="45"/>
    <tableColumn id="2" name="Punteggio" dataDxfId="44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9" name="tipo_evento" displayName="tipo_evento" ref="A7:B12" totalsRowShown="0" headerRowDxfId="43" dataDxfId="42">
  <autoFilter ref="A7:B12"/>
  <tableColumns count="2">
    <tableColumn id="1" name="Tipo di evento" dataDxfId="41"/>
    <tableColumn id="2" name="Punteggio" dataDxfId="40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10" name="altre_variabili" displayName="altre_variabili" ref="A14:B21" totalsRowShown="0" headerRowDxfId="39" dataDxfId="38">
  <autoFilter ref="A14:B21"/>
  <tableColumns count="2">
    <tableColumn id="1" name="Altre variabili" dataDxfId="37"/>
    <tableColumn id="2" name="Punteggio" dataDxfId="36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11" name="durata" displayName="durata" ref="A23:B26" totalsRowShown="0" headerRowDxfId="35" dataDxfId="34">
  <autoFilter ref="A23:B26"/>
  <tableColumns count="2">
    <tableColumn id="1" name="Durata" dataDxfId="33"/>
    <tableColumn id="2" name="Punteggio" dataDxfId="3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3.xml"/><Relationship Id="rId3" Type="http://schemas.openxmlformats.org/officeDocument/2006/relationships/table" Target="../tables/table8.xml"/><Relationship Id="rId7" Type="http://schemas.openxmlformats.org/officeDocument/2006/relationships/table" Target="../tables/table12.xml"/><Relationship Id="rId12" Type="http://schemas.openxmlformats.org/officeDocument/2006/relationships/table" Target="../tables/table17.xml"/><Relationship Id="rId2" Type="http://schemas.openxmlformats.org/officeDocument/2006/relationships/table" Target="../tables/table7.xml"/><Relationship Id="rId1" Type="http://schemas.openxmlformats.org/officeDocument/2006/relationships/table" Target="../tables/table6.xml"/><Relationship Id="rId6" Type="http://schemas.openxmlformats.org/officeDocument/2006/relationships/table" Target="../tables/table11.xml"/><Relationship Id="rId11" Type="http://schemas.openxmlformats.org/officeDocument/2006/relationships/table" Target="../tables/table16.xml"/><Relationship Id="rId5" Type="http://schemas.openxmlformats.org/officeDocument/2006/relationships/table" Target="../tables/table10.xml"/><Relationship Id="rId10" Type="http://schemas.openxmlformats.org/officeDocument/2006/relationships/table" Target="../tables/table15.xml"/><Relationship Id="rId4" Type="http://schemas.openxmlformats.org/officeDocument/2006/relationships/table" Target="../tables/table9.xml"/><Relationship Id="rId9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2"/>
  <sheetViews>
    <sheetView showGridLines="0" tabSelected="1" workbookViewId="0">
      <selection activeCell="B3" sqref="B3"/>
    </sheetView>
  </sheetViews>
  <sheetFormatPr defaultColWidth="8.85546875" defaultRowHeight="15" x14ac:dyDescent="0.25"/>
  <cols>
    <col min="1" max="1" width="32.28515625" style="3" bestFit="1" customWidth="1"/>
    <col min="2" max="2" width="45.42578125" style="3" customWidth="1"/>
    <col min="3" max="3" width="12.28515625" style="3" bestFit="1" customWidth="1"/>
    <col min="4" max="4" width="4.85546875" style="3" customWidth="1"/>
    <col min="5" max="12" width="13.85546875" style="3" customWidth="1"/>
    <col min="13" max="16384" width="8.85546875" style="3"/>
  </cols>
  <sheetData>
    <row r="1" spans="1:13" x14ac:dyDescent="0.25">
      <c r="A1" s="1" t="s">
        <v>62</v>
      </c>
      <c r="B1" s="1" t="s">
        <v>63</v>
      </c>
      <c r="C1" s="1" t="s">
        <v>3</v>
      </c>
      <c r="D1" s="1"/>
      <c r="E1" s="33" t="s">
        <v>152</v>
      </c>
      <c r="F1" s="1"/>
      <c r="G1" s="1"/>
      <c r="H1" s="1"/>
      <c r="I1" s="1"/>
      <c r="J1" s="1"/>
      <c r="K1" s="1"/>
      <c r="L1" s="1"/>
    </row>
    <row r="2" spans="1:13" ht="15" customHeight="1" x14ac:dyDescent="0.25">
      <c r="A2" s="1" t="s">
        <v>64</v>
      </c>
      <c r="B2" s="3" t="s">
        <v>102</v>
      </c>
      <c r="C2" s="1">
        <f>IF(TRIM(B2)="","0",VLOOKUP(B2,period_evento[#All],2,FALSE))</f>
        <v>1</v>
      </c>
      <c r="D2" s="1"/>
      <c r="E2" s="34" t="s">
        <v>153</v>
      </c>
      <c r="F2" s="34"/>
      <c r="G2" s="34"/>
      <c r="H2" s="34"/>
      <c r="I2" s="34"/>
      <c r="J2" s="34"/>
      <c r="K2" s="34"/>
      <c r="L2" s="34"/>
    </row>
    <row r="3" spans="1:13" ht="15" customHeight="1" x14ac:dyDescent="0.25">
      <c r="A3" s="1" t="s">
        <v>65</v>
      </c>
      <c r="B3" s="3" t="s">
        <v>109</v>
      </c>
      <c r="C3" s="1">
        <f>IF(TRIM(B3)="","0",VLOOKUP(B3,tipo_evento[#All],2,FALSE))</f>
        <v>4</v>
      </c>
      <c r="D3" s="1"/>
      <c r="E3" s="34"/>
      <c r="F3" s="34"/>
      <c r="G3" s="34"/>
      <c r="H3" s="34"/>
      <c r="I3" s="34"/>
      <c r="J3" s="34"/>
      <c r="K3" s="34"/>
      <c r="L3" s="34"/>
    </row>
    <row r="4" spans="1:13" x14ac:dyDescent="0.25">
      <c r="A4" s="1" t="s">
        <v>78</v>
      </c>
      <c r="B4" s="3" t="s">
        <v>67</v>
      </c>
      <c r="C4" s="1">
        <f>IF(TRIM(B4)="","0",VLOOKUP(B4,altre_variabili[#All],2,FALSE))</f>
        <v>1</v>
      </c>
      <c r="D4" s="1"/>
      <c r="E4" s="34"/>
      <c r="F4" s="34"/>
      <c r="G4" s="34"/>
      <c r="H4" s="34"/>
      <c r="I4" s="34"/>
      <c r="J4" s="34"/>
      <c r="K4" s="34"/>
      <c r="L4" s="34"/>
    </row>
    <row r="5" spans="1:13" x14ac:dyDescent="0.25">
      <c r="A5" s="1" t="s">
        <v>79</v>
      </c>
      <c r="B5" s="3" t="s">
        <v>66</v>
      </c>
      <c r="C5" s="1">
        <f>IF(TRIM(B5)="","0",VLOOKUP(B5,altre_variabili[#All],2,FALSE))</f>
        <v>1</v>
      </c>
      <c r="D5" s="1"/>
      <c r="E5" s="34"/>
      <c r="F5" s="34"/>
      <c r="G5" s="34"/>
      <c r="H5" s="34"/>
      <c r="I5" s="34"/>
      <c r="J5" s="34"/>
      <c r="K5" s="34"/>
      <c r="L5" s="34"/>
    </row>
    <row r="6" spans="1:13" x14ac:dyDescent="0.25">
      <c r="A6" s="1" t="s">
        <v>80</v>
      </c>
      <c r="B6" s="3" t="s">
        <v>69</v>
      </c>
      <c r="C6" s="1">
        <f>IF(TRIM(B6)="","0",VLOOKUP(B6,altre_variabili[#All],2,FALSE))</f>
        <v>1</v>
      </c>
      <c r="D6" s="1"/>
      <c r="E6" s="34"/>
      <c r="F6" s="34"/>
      <c r="G6" s="34"/>
      <c r="H6" s="34"/>
      <c r="I6" s="34"/>
      <c r="J6" s="34"/>
      <c r="K6" s="34"/>
      <c r="L6" s="34"/>
    </row>
    <row r="7" spans="1:13" ht="15.75" thickBot="1" x14ac:dyDescent="0.3">
      <c r="A7" s="1" t="s">
        <v>81</v>
      </c>
      <c r="B7" s="3" t="s">
        <v>72</v>
      </c>
      <c r="C7" s="1">
        <f>IF(TRIM(B7)="","0",VLOOKUP(B7,altre_variabili[#All],2,FALSE))</f>
        <v>1</v>
      </c>
      <c r="D7" s="1"/>
      <c r="E7" s="1"/>
      <c r="F7" s="1"/>
      <c r="G7" s="1"/>
      <c r="H7" s="1"/>
      <c r="I7" s="1"/>
      <c r="J7" s="1"/>
      <c r="K7" s="1"/>
      <c r="L7" s="1"/>
    </row>
    <row r="8" spans="1:13" x14ac:dyDescent="0.25">
      <c r="A8" s="1" t="s">
        <v>82</v>
      </c>
      <c r="C8" s="1" t="str">
        <f>IF(TRIM(B8)="","0",VLOOKUP(B8,altre_variabili[#All],2,FALSE))</f>
        <v>0</v>
      </c>
      <c r="D8" s="1"/>
      <c r="E8" s="46" t="s">
        <v>149</v>
      </c>
      <c r="F8" s="47"/>
      <c r="G8" s="47"/>
      <c r="H8" s="47"/>
      <c r="I8" s="47"/>
      <c r="J8" s="47"/>
      <c r="K8" s="47"/>
      <c r="L8" s="48"/>
    </row>
    <row r="9" spans="1:13" x14ac:dyDescent="0.25">
      <c r="A9" s="1" t="s">
        <v>83</v>
      </c>
      <c r="C9" s="1" t="str">
        <f>IF(TRIM(B9)="","0",VLOOKUP(B9,altre_variabili[#All],2,FALSE))</f>
        <v>0</v>
      </c>
      <c r="D9" s="1"/>
      <c r="E9" s="49"/>
      <c r="F9" s="50"/>
      <c r="G9" s="50"/>
      <c r="H9" s="50"/>
      <c r="I9" s="50"/>
      <c r="J9" s="50"/>
      <c r="K9" s="50"/>
      <c r="L9" s="51"/>
    </row>
    <row r="10" spans="1:13" x14ac:dyDescent="0.25">
      <c r="A10" s="1" t="s">
        <v>84</v>
      </c>
      <c r="C10" s="1" t="str">
        <f>IF(TRIM(B10)="","0",VLOOKUP(B10,altre_variabili[#All],2,FALSE))</f>
        <v>0</v>
      </c>
      <c r="D10" s="1"/>
      <c r="E10" s="49"/>
      <c r="F10" s="50"/>
      <c r="G10" s="50"/>
      <c r="H10" s="50"/>
      <c r="I10" s="50"/>
      <c r="J10" s="50"/>
      <c r="K10" s="50"/>
      <c r="L10" s="51"/>
    </row>
    <row r="11" spans="1:13" x14ac:dyDescent="0.25">
      <c r="A11" s="1" t="s">
        <v>73</v>
      </c>
      <c r="B11" s="3" t="s">
        <v>111</v>
      </c>
      <c r="C11" s="1">
        <f>IF(TRIM(B11)="","0",VLOOKUP(B11,durata[#All],2,FALSE))</f>
        <v>1</v>
      </c>
      <c r="D11" s="1"/>
      <c r="E11" s="43">
        <f>+SUM(Tabella20[Punteggio])</f>
        <v>21</v>
      </c>
      <c r="F11" s="44"/>
      <c r="G11" s="44"/>
      <c r="H11" s="44"/>
      <c r="I11" s="44"/>
      <c r="J11" s="44"/>
      <c r="K11" s="44"/>
      <c r="L11" s="45"/>
    </row>
    <row r="12" spans="1:13" x14ac:dyDescent="0.25">
      <c r="A12" s="1" t="s">
        <v>114</v>
      </c>
      <c r="B12" s="3" t="s">
        <v>74</v>
      </c>
      <c r="C12" s="1">
        <f>IF(TRIM(B12)="","0",VLOOKUP(B12,luogo[#All],2,FALSE))</f>
        <v>0</v>
      </c>
      <c r="D12" s="1"/>
      <c r="E12" s="43"/>
      <c r="F12" s="44"/>
      <c r="G12" s="44"/>
      <c r="H12" s="44"/>
      <c r="I12" s="44"/>
      <c r="J12" s="44"/>
      <c r="K12" s="44"/>
      <c r="L12" s="45"/>
    </row>
    <row r="13" spans="1:13" ht="15.6" customHeight="1" x14ac:dyDescent="0.25">
      <c r="A13" s="1" t="s">
        <v>115</v>
      </c>
      <c r="C13" s="1" t="str">
        <f>IF(TRIM(B13)="","0",VLOOKUP(B13,luogo[#All],2,FALSE))</f>
        <v>0</v>
      </c>
      <c r="D13" s="1"/>
      <c r="E13" s="43"/>
      <c r="F13" s="44"/>
      <c r="G13" s="44"/>
      <c r="H13" s="44"/>
      <c r="I13" s="44"/>
      <c r="J13" s="44"/>
      <c r="K13" s="44"/>
      <c r="L13" s="45"/>
    </row>
    <row r="14" spans="1:13" ht="14.45" customHeight="1" x14ac:dyDescent="0.25">
      <c r="A14" s="1" t="s">
        <v>116</v>
      </c>
      <c r="C14" s="1" t="str">
        <f>IF(TRIM(B14)="","0",VLOOKUP(B14,luogo[#All],2,FALSE))</f>
        <v>0</v>
      </c>
      <c r="D14" s="1"/>
      <c r="E14" s="37" t="str">
        <f>+IF(SUM(Tabella20[Punteggio])&lt;18,"Rischio molto basso / basso",IF(SUM(Tabella20[Punteggio])&lt;37,"Rischio moderato / elevato",IF(SUM(Tabella20[Punteggio])&gt;=37,"Rischio molto elevato","Errore")))</f>
        <v>Rischio moderato / elevato</v>
      </c>
      <c r="F14" s="38"/>
      <c r="G14" s="38"/>
      <c r="H14" s="38"/>
      <c r="I14" s="38"/>
      <c r="J14" s="38"/>
      <c r="K14" s="38"/>
      <c r="L14" s="39"/>
      <c r="M14" s="4"/>
    </row>
    <row r="15" spans="1:13" x14ac:dyDescent="0.25">
      <c r="A15" s="1" t="s">
        <v>117</v>
      </c>
      <c r="C15" s="1" t="str">
        <f>IF(TRIM(B15)="","0",VLOOKUP(B15,luogo[#All],2,FALSE))</f>
        <v>0</v>
      </c>
      <c r="D15" s="1"/>
      <c r="E15" s="37"/>
      <c r="F15" s="38"/>
      <c r="G15" s="38"/>
      <c r="H15" s="38"/>
      <c r="I15" s="38"/>
      <c r="J15" s="38"/>
      <c r="K15" s="38"/>
      <c r="L15" s="39"/>
      <c r="M15" s="4"/>
    </row>
    <row r="16" spans="1:13" ht="14.45" customHeight="1" thickBot="1" x14ac:dyDescent="0.3">
      <c r="A16" s="1" t="s">
        <v>85</v>
      </c>
      <c r="B16" s="3" t="s">
        <v>122</v>
      </c>
      <c r="C16" s="1">
        <f>IF(TRIM(B16)="","0",VLOOKUP(B16,caratt_luogo[#All],2,FALSE))</f>
        <v>1</v>
      </c>
      <c r="D16" s="1"/>
      <c r="E16" s="40"/>
      <c r="F16" s="41"/>
      <c r="G16" s="41"/>
      <c r="H16" s="41"/>
      <c r="I16" s="41"/>
      <c r="J16" s="41"/>
      <c r="K16" s="41"/>
      <c r="L16" s="42"/>
    </row>
    <row r="17" spans="1:12" x14ac:dyDescent="0.25">
      <c r="A17" s="1" t="s">
        <v>86</v>
      </c>
      <c r="B17" s="3" t="s">
        <v>121</v>
      </c>
      <c r="C17" s="1">
        <f>IF(TRIM(B17)="","0",VLOOKUP(B17,caratt_luogo[#All],2,FALSE))</f>
        <v>2</v>
      </c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 t="s">
        <v>87</v>
      </c>
      <c r="C18" s="1" t="str">
        <f>IF(TRIM(B18)="","0",VLOOKUP(B18,caratt_luogo[#All],2,FALSE))</f>
        <v>0</v>
      </c>
      <c r="D18" s="1"/>
      <c r="E18" s="36" t="s">
        <v>151</v>
      </c>
      <c r="F18" s="36"/>
      <c r="G18" s="36"/>
      <c r="H18" s="36"/>
      <c r="I18" s="36"/>
      <c r="J18" s="36"/>
      <c r="K18" s="36"/>
      <c r="L18" s="36"/>
    </row>
    <row r="19" spans="1:12" x14ac:dyDescent="0.25">
      <c r="A19" s="1" t="s">
        <v>88</v>
      </c>
      <c r="C19" s="1" t="str">
        <f>IF(TRIM(B19)="","0",VLOOKUP(B19,caratt_luogo[#All],2,FALSE))</f>
        <v>0</v>
      </c>
      <c r="D19" s="1"/>
      <c r="E19" s="36"/>
      <c r="F19" s="36"/>
      <c r="G19" s="36"/>
      <c r="H19" s="36"/>
      <c r="I19" s="36"/>
      <c r="J19" s="36"/>
      <c r="K19" s="36"/>
      <c r="L19" s="36"/>
    </row>
    <row r="20" spans="1:12" x14ac:dyDescent="0.25">
      <c r="A20" s="1" t="s">
        <v>89</v>
      </c>
      <c r="C20" s="1" t="str">
        <f>IF(TRIM(B20)="","0",VLOOKUP(B20,caratt_luogo[#All],2,FALSE))</f>
        <v>0</v>
      </c>
      <c r="D20" s="1"/>
      <c r="E20" s="35" t="str">
        <f>+IF(E14="Rischio molto basso / basso","1. Comunicazione dello svolgimento dell’evento al Servizio 118 competente territorialmente almeno 15 giorni prima dell’inizio",IF(E14="Rischio moderato / elevato","1. Comunicazione dello svolgimento dell’evento al Servizio 118 competente territorialmente almeno 30 giorni  prima dell’inizio",IF(E14="Rischio molto elevato","1. Comunicazione dello svolgimento dell’evento al Servizio 118 competente territorialmente almeno 45 giorni prima dell’inizio","ERRORE")))</f>
        <v>1. Comunicazione dello svolgimento dell’evento al Servizio 118 competente territorialmente almeno 30 giorni  prima dell’inizio</v>
      </c>
      <c r="F20" s="35"/>
      <c r="G20" s="35"/>
      <c r="H20" s="35"/>
      <c r="I20" s="35"/>
      <c r="J20" s="35"/>
      <c r="K20" s="35"/>
      <c r="L20" s="35"/>
    </row>
    <row r="21" spans="1:12" x14ac:dyDescent="0.25">
      <c r="A21" s="1" t="s">
        <v>90</v>
      </c>
      <c r="C21" s="1" t="str">
        <f>IF(TRIM(B21)="","0",VLOOKUP(B21,caratt_luogo[#All],2,FALSE))</f>
        <v>0</v>
      </c>
      <c r="D21" s="1"/>
      <c r="E21" s="35"/>
      <c r="F21" s="35"/>
      <c r="G21" s="35"/>
      <c r="H21" s="35"/>
      <c r="I21" s="35"/>
      <c r="J21" s="35"/>
      <c r="K21" s="35"/>
      <c r="L21" s="35"/>
    </row>
    <row r="22" spans="1:12" x14ac:dyDescent="0.25">
      <c r="A22" s="1" t="s">
        <v>91</v>
      </c>
      <c r="C22" s="1" t="str">
        <f>IF(TRIM(B22)="","0",VLOOKUP(B22,caratt_luogo[#All],2,FALSE))</f>
        <v>0</v>
      </c>
      <c r="D22" s="1"/>
      <c r="E22" s="35" t="str">
        <f>IF(E14="Rischio molto basso / basso","2. Comunicazione delle eventuali risorse sanitarie previste al Servizio 118 competente territorialmente",IF(E14="Rischio moderato / elevato","2. Trasmissione al Servizio 118 competente territorialmente del  documento recante il dettaglio delle risorse e delle modalità di organizzazione preventiva  di soccorso sanitario messo in campo dall’organizzatore ",IF(E14="Rischio molto elevato","2. Acquisizione della validazione, da rilasciarsi al Servizio 118 competente territorialmente, del documento recante il dettaglio delle risorse e delle modalità di organizzazione preventiva di soccorso sanitario messo in campo dall’organizzatore"," ")))</f>
        <v xml:space="preserve">2. Trasmissione al Servizio 118 competente territorialmente del  documento recante il dettaglio delle risorse e delle modalità di organizzazione preventiva  di soccorso sanitario messo in campo dall’organizzatore </v>
      </c>
      <c r="F22" s="35"/>
      <c r="G22" s="35"/>
      <c r="H22" s="35"/>
      <c r="I22" s="35"/>
      <c r="J22" s="35"/>
      <c r="K22" s="35"/>
      <c r="L22" s="35"/>
    </row>
    <row r="23" spans="1:12" x14ac:dyDescent="0.25">
      <c r="A23" s="1" t="s">
        <v>92</v>
      </c>
      <c r="C23" s="1" t="str">
        <f>IF(TRIM(B23)="","0",VLOOKUP(B23,caratt_luogo[#All],2,FALSE))</f>
        <v>0</v>
      </c>
      <c r="D23" s="1"/>
      <c r="E23" s="35"/>
      <c r="F23" s="35"/>
      <c r="G23" s="35"/>
      <c r="H23" s="35"/>
      <c r="I23" s="35"/>
      <c r="J23" s="35"/>
      <c r="K23" s="35"/>
      <c r="L23" s="35"/>
    </row>
    <row r="24" spans="1:12" ht="15.75" x14ac:dyDescent="0.25">
      <c r="A24" s="1" t="s">
        <v>93</v>
      </c>
      <c r="C24" s="1" t="str">
        <f>IF(TRIM(B24)="","0",VLOOKUP(B24,caratt_luogo[#All],2,FALSE))</f>
        <v>0</v>
      </c>
      <c r="D24" s="1"/>
      <c r="E24" s="2" t="str">
        <f>IF(E14="Rischio moderato / elevato","3. Rispetto delle eventuali prescrizioni fornite dal Servizio 118 competente territorialmente",IF(E14="Rischio molto elevato","3. Rispetto delle eventuali prescrizioni fornite dal Servizio 118 competente territorialmente"," "))</f>
        <v>3. Rispetto delle eventuali prescrizioni fornite dal Servizio 118 competente territorialmente</v>
      </c>
      <c r="F24" s="2"/>
      <c r="G24" s="2"/>
      <c r="H24" s="2"/>
      <c r="I24" s="2"/>
      <c r="J24" s="2"/>
      <c r="K24" s="2"/>
      <c r="L24" s="2"/>
    </row>
    <row r="25" spans="1:12" x14ac:dyDescent="0.25">
      <c r="A25" s="1" t="s">
        <v>94</v>
      </c>
      <c r="B25" s="3" t="s">
        <v>131</v>
      </c>
      <c r="C25" s="1">
        <f>IF(TRIM(B25)="","0",VLOOKUP(B25,logistica_posto[#All],2,FALSE))</f>
        <v>-1</v>
      </c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 t="s">
        <v>95</v>
      </c>
      <c r="B26" s="3" t="s">
        <v>132</v>
      </c>
      <c r="C26" s="1">
        <f>IF(TRIM(B26)="","0",VLOOKUP(B26,logistica_posto[#All],2,FALSE))</f>
        <v>-1</v>
      </c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 t="s">
        <v>96</v>
      </c>
      <c r="C27" s="1" t="str">
        <f>IF(TRIM(B27)="","0",VLOOKUP(B27,logistica_posto[#All],2,FALSE))</f>
        <v>0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 t="s">
        <v>97</v>
      </c>
      <c r="B28" s="3" t="s">
        <v>133</v>
      </c>
      <c r="C28" s="1">
        <f>IF(TRIM(B28)="","0",VLOOKUP(B28,stima_partecipanti[#All],2,FALSE))</f>
        <v>1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 t="s">
        <v>98</v>
      </c>
      <c r="B29" s="3" t="s">
        <v>138</v>
      </c>
      <c r="C29" s="1">
        <f>IF(TRIM(B29)="","0",VLOOKUP(B29,eta_prev[#All],2,FALSE))</f>
        <v>2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 t="s">
        <v>99</v>
      </c>
      <c r="B30" s="3" t="s">
        <v>140</v>
      </c>
      <c r="C30" s="1">
        <f>IF(TRIM(B30)="","0",VLOOKUP(B30,densita_mq[#All],2,FALSE))</f>
        <v>2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 t="s">
        <v>100</v>
      </c>
      <c r="B31" s="3" t="s">
        <v>144</v>
      </c>
      <c r="C31" s="1">
        <f>IF(TRIM(B31)="","0",VLOOKUP(B31,condiz_part[#All],2,FALSE))</f>
        <v>2</v>
      </c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 t="s">
        <v>101</v>
      </c>
      <c r="B32" s="3" t="s">
        <v>148</v>
      </c>
      <c r="C32" s="1">
        <f>IF(TRIM(B32)="","0",VLOOKUP(B32,posizione_part[#All],2,FALSE))</f>
        <v>3</v>
      </c>
      <c r="D32" s="1"/>
      <c r="E32" s="1"/>
      <c r="F32" s="1"/>
      <c r="G32" s="1"/>
      <c r="H32" s="1"/>
      <c r="I32" s="1"/>
      <c r="J32" s="1"/>
      <c r="K32" s="1"/>
      <c r="L32" s="1"/>
    </row>
  </sheetData>
  <sheetProtection algorithmName="SHA-512" hashValue="kkfDknro+3psPJJ5v5aBqwj8Y2MbhSsHVZPU7NzswrDIZXF2Vy9Pz7v7sjBennhGjsr8RGI1xwWTaE9c+n4Mww==" saltValue="MsDemUrb4TXk/p+RNjqR5g==" spinCount="100000" sheet="1" formatCells="0" formatColumns="0" formatRows="0" insertColumns="0" insertRows="0" insertHyperlinks="0" deleteColumns="0" deleteRows="0" sort="0" autoFilter="0" pivotTables="0"/>
  <mergeCells count="7">
    <mergeCell ref="E2:L6"/>
    <mergeCell ref="E22:L23"/>
    <mergeCell ref="E20:L21"/>
    <mergeCell ref="E18:L19"/>
    <mergeCell ref="E14:L16"/>
    <mergeCell ref="E11:L13"/>
    <mergeCell ref="E8:L10"/>
  </mergeCells>
  <conditionalFormatting sqref="E8:L16">
    <cfRule type="cellIs" dxfId="72" priority="1" operator="equal">
      <formula>"Rischio molto elevato"</formula>
    </cfRule>
    <cfRule type="cellIs" dxfId="71" priority="2" operator="equal">
      <formula>"Rischio moderato / elevato"</formula>
    </cfRule>
    <cfRule type="cellIs" dxfId="70" priority="3" operator="equal">
      <formula>"Rischio molto basso / basso"</formula>
    </cfRule>
  </conditionalFormatting>
  <pageMargins left="0.7" right="0.7" top="0.75" bottom="0.75" header="0.3" footer="0.3"/>
  <pageSetup paperSize="9" orientation="portrait" horizontalDpi="4294967295" verticalDpi="4294967295" r:id="rId1"/>
  <ignoredErrors>
    <ignoredError sqref="C2:C32" calculatedColumn="1"/>
    <ignoredError sqref="E11:L13 E15:L16 F14:L14" evalError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'Risposte livello di rischio'!$A$2:$A$5</xm:f>
          </x14:formula1>
          <xm:sqref>B2</xm:sqref>
        </x14:dataValidation>
        <x14:dataValidation type="list" allowBlank="1" showInputMessage="1" showErrorMessage="1">
          <x14:formula1>
            <xm:f>'Risposte livello di rischio'!$A$8:$A$12</xm:f>
          </x14:formula1>
          <xm:sqref>B3</xm:sqref>
        </x14:dataValidation>
        <x14:dataValidation type="list" allowBlank="1" showInputMessage="1" showErrorMessage="1">
          <x14:formula1>
            <xm:f>'Risposte livello di rischio'!$A$15:$A$21</xm:f>
          </x14:formula1>
          <xm:sqref>B4:B10</xm:sqref>
        </x14:dataValidation>
        <x14:dataValidation type="list" allowBlank="1" showInputMessage="1" showErrorMessage="1">
          <x14:formula1>
            <xm:f>'Risposte livello di rischio'!$A$24:$A$26</xm:f>
          </x14:formula1>
          <xm:sqref>B11</xm:sqref>
        </x14:dataValidation>
        <x14:dataValidation type="list" allowBlank="1" showInputMessage="1" showErrorMessage="1">
          <x14:formula1>
            <xm:f>'Risposte livello di rischio'!$A$29:$A$32</xm:f>
          </x14:formula1>
          <xm:sqref>B12:B15</xm:sqref>
        </x14:dataValidation>
        <x14:dataValidation type="list" allowBlank="1" showInputMessage="1" showErrorMessage="1">
          <x14:formula1>
            <xm:f>'Risposte livello di rischio'!$A$35:$A$43</xm:f>
          </x14:formula1>
          <xm:sqref>B16:B24</xm:sqref>
        </x14:dataValidation>
        <x14:dataValidation type="list" allowBlank="1" showInputMessage="1" showErrorMessage="1">
          <x14:formula1>
            <xm:f>'Risposte livello di rischio'!$A$46:$A$48</xm:f>
          </x14:formula1>
          <xm:sqref>B25:B27</xm:sqref>
        </x14:dataValidation>
        <x14:dataValidation type="list" allowBlank="1" showInputMessage="1" showErrorMessage="1">
          <x14:formula1>
            <xm:f>'Risposte livello di rischio'!$A$51:$A$55</xm:f>
          </x14:formula1>
          <xm:sqref>B28</xm:sqref>
        </x14:dataValidation>
        <x14:dataValidation type="list" allowBlank="1" showInputMessage="1" showErrorMessage="1">
          <x14:formula1>
            <xm:f>'Risposte livello di rischio'!$A$58:$A$59</xm:f>
          </x14:formula1>
          <xm:sqref>B29</xm:sqref>
        </x14:dataValidation>
        <x14:dataValidation type="list" allowBlank="1" showInputMessage="1" showErrorMessage="1">
          <x14:formula1>
            <xm:f>'Risposte livello di rischio'!$A$62:$A$65</xm:f>
          </x14:formula1>
          <xm:sqref>B30</xm:sqref>
        </x14:dataValidation>
        <x14:dataValidation type="list" allowBlank="1" showInputMessage="1" showErrorMessage="1">
          <x14:formula1>
            <xm:f>'Risposte livello di rischio'!$A$68:$A$70</xm:f>
          </x14:formula1>
          <xm:sqref>B31</xm:sqref>
        </x14:dataValidation>
        <x14:dataValidation type="list" allowBlank="1" showInputMessage="1" showErrorMessage="1">
          <x14:formula1>
            <xm:f>'Risposte livello di rischio'!$A$73:$A$75</xm:f>
          </x14:formula1>
          <xm:sqref>B32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1"/>
  <sheetViews>
    <sheetView showGridLines="0" workbookViewId="0">
      <selection activeCell="C11" sqref="C11:D11"/>
    </sheetView>
  </sheetViews>
  <sheetFormatPr defaultColWidth="8.85546875" defaultRowHeight="15" x14ac:dyDescent="0.25"/>
  <cols>
    <col min="1" max="1" width="30.28515625" style="3" bestFit="1" customWidth="1"/>
    <col min="2" max="2" width="75.28515625" style="3" bestFit="1" customWidth="1"/>
    <col min="3" max="3" width="70.42578125" style="3" customWidth="1"/>
    <col min="4" max="4" width="25.42578125" style="3" customWidth="1"/>
    <col min="5" max="7" width="8.85546875" style="3"/>
    <col min="8" max="8" width="9.7109375" style="3" bestFit="1" customWidth="1"/>
    <col min="9" max="16384" width="8.85546875" style="3"/>
  </cols>
  <sheetData>
    <row r="1" spans="1:4" ht="92.25" x14ac:dyDescent="1.35">
      <c r="A1" s="52" t="s">
        <v>0</v>
      </c>
      <c r="B1" s="52"/>
      <c r="C1" s="52"/>
      <c r="D1" s="52"/>
    </row>
    <row r="2" spans="1:4" ht="31.5" x14ac:dyDescent="0.5">
      <c r="A2" s="25" t="s">
        <v>54</v>
      </c>
      <c r="B2" s="25" t="s">
        <v>1</v>
      </c>
      <c r="C2" s="25" t="s">
        <v>2</v>
      </c>
      <c r="D2" s="25" t="s">
        <v>3</v>
      </c>
    </row>
    <row r="3" spans="1:4" ht="31.5" x14ac:dyDescent="0.5">
      <c r="A3" s="30">
        <v>1</v>
      </c>
      <c r="B3" s="25" t="s">
        <v>158</v>
      </c>
      <c r="C3" s="5"/>
      <c r="D3" s="8" t="str">
        <f>+IF(C3&lt;501,"1",IF(C3&lt;1001,"2",IF(C3&lt;1501,"3",IF(C3&lt;3001,"4",IF(C3&lt;6001,"5",IF(C3&lt;10001,"6",IF(C3&lt;=20000,"7",IF(C3&gt;20000,((((C3-20000)/10000)*1)+7),0))))))))</f>
        <v>1</v>
      </c>
    </row>
    <row r="4" spans="1:4" ht="31.5" x14ac:dyDescent="0.5">
      <c r="A4" s="30" t="s">
        <v>59</v>
      </c>
      <c r="B4" s="25" t="s">
        <v>159</v>
      </c>
      <c r="C4" s="5"/>
      <c r="D4" s="8" t="str">
        <f>+IF(Tabella2[[#This Row],[Valore]]="Si",(D3*2),D3)</f>
        <v>1</v>
      </c>
    </row>
    <row r="5" spans="1:4" ht="31.5" x14ac:dyDescent="0.5">
      <c r="A5" s="30">
        <v>2</v>
      </c>
      <c r="B5" s="25" t="s">
        <v>160</v>
      </c>
      <c r="C5" s="5"/>
      <c r="D5" s="8">
        <f>+C5/500</f>
        <v>0</v>
      </c>
    </row>
    <row r="6" spans="1:4" ht="31.5" x14ac:dyDescent="0.5">
      <c r="A6" s="30">
        <v>3</v>
      </c>
      <c r="B6" s="25" t="s">
        <v>4</v>
      </c>
      <c r="C6" s="6" t="s">
        <v>37</v>
      </c>
      <c r="D6" s="9">
        <f>VLOOKUP(C6,Tabella1[],2,FALSE)</f>
        <v>0.2</v>
      </c>
    </row>
    <row r="7" spans="1:4" ht="31.5" x14ac:dyDescent="0.5">
      <c r="A7" s="30">
        <v>4</v>
      </c>
      <c r="B7" s="25" t="s">
        <v>161</v>
      </c>
      <c r="C7" s="5"/>
      <c r="D7" s="10">
        <f>+(10/5)*C7</f>
        <v>0</v>
      </c>
    </row>
    <row r="8" spans="1:4" ht="32.25" thickBot="1" x14ac:dyDescent="0.55000000000000004">
      <c r="A8" s="29">
        <v>5</v>
      </c>
      <c r="B8" s="31" t="s">
        <v>162</v>
      </c>
      <c r="C8" s="7" t="s">
        <v>6</v>
      </c>
      <c r="D8" s="11">
        <f>+IF(C8="si",10,0)</f>
        <v>10</v>
      </c>
    </row>
    <row r="9" spans="1:4" ht="47.25" thickTop="1" x14ac:dyDescent="0.7">
      <c r="A9" s="28">
        <v>6</v>
      </c>
      <c r="B9" s="27" t="s">
        <v>60</v>
      </c>
      <c r="C9" s="26"/>
      <c r="D9" s="12">
        <f>+(D4+D5)*D6+D7+D8</f>
        <v>10.199999999999999</v>
      </c>
    </row>
    <row r="11" spans="1:4" ht="36" x14ac:dyDescent="0.55000000000000004">
      <c r="C11" s="53" t="s">
        <v>164</v>
      </c>
      <c r="D11" s="53"/>
    </row>
  </sheetData>
  <sheetProtection algorithmName="SHA-512" hashValue="877MPFTb44sU7DC5ujdO+ay5fjGI/r565Y0+UIX8ZN+9J97HNMwAE1z+Rw5moVTy+vAWkWI4QxSezZAovqm/Iw==" saltValue="Ne06tf5PV/ZwJzUbL9SN1g==" spinCount="100000" sheet="1" formatCells="0" formatColumns="0" formatRows="0" insertColumns="0" insertRows="0" insertHyperlinks="0" deleteColumns="0" deleteRows="0" sort="0" autoFilter="0" pivotTables="0"/>
  <mergeCells count="2">
    <mergeCell ref="A1:D1"/>
    <mergeCell ref="C11:D11"/>
  </mergeCells>
  <hyperlinks>
    <hyperlink ref="C11" location="Risorse_Maurer!A1" display="Clicca qui per vedere le risorse consigliate"/>
  </hyperlink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'Tipo di manifestazione'!$A$2:$A$26</xm:f>
          </x14:formula1>
          <xm:sqref>C6</xm:sqref>
        </x14:dataValidation>
        <x14:dataValidation type="list" allowBlank="1" showInputMessage="1" showErrorMessage="1">
          <x14:formula1>
            <xm:f>'Tipo di manifestazione'!$F$2:$F$3</xm:f>
          </x14:formula1>
          <xm:sqref>C8 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9"/>
  <sheetViews>
    <sheetView showGridLines="0" workbookViewId="0">
      <selection sqref="A1:B1"/>
    </sheetView>
  </sheetViews>
  <sheetFormatPr defaultColWidth="8.85546875" defaultRowHeight="15" x14ac:dyDescent="0.25"/>
  <cols>
    <col min="1" max="1" width="102.42578125" style="3" customWidth="1"/>
    <col min="2" max="2" width="49.42578125" style="3" customWidth="1"/>
    <col min="3" max="16384" width="8.85546875" style="3"/>
  </cols>
  <sheetData>
    <row r="1" spans="1:4" ht="92.25" x14ac:dyDescent="1.35">
      <c r="A1" s="54" t="s">
        <v>156</v>
      </c>
      <c r="B1" s="54"/>
      <c r="C1" s="13"/>
      <c r="D1" s="13"/>
    </row>
    <row r="2" spans="1:4" ht="46.5" hidden="1" x14ac:dyDescent="0.7">
      <c r="A2" s="32" t="s">
        <v>55</v>
      </c>
      <c r="B2" s="14" t="s">
        <v>57</v>
      </c>
    </row>
    <row r="3" spans="1:4" ht="53.45" customHeight="1" x14ac:dyDescent="0.7">
      <c r="A3" s="32" t="s">
        <v>154</v>
      </c>
      <c r="B3" s="14">
        <f>+IF('Algoritmo di Maurer'!D9&lt;=4,0,IF('Algoritmo di Maurer'!D9&lt;=13,2,IF('Algoritmo di Maurer'!D9&lt;=25,3,IF('Algoritmo di Maurer'!D9&lt;=40,5,IF('Algoritmo di Maurer'!D9&lt;=60,7,IF('Algoritmo di Maurer'!D9&lt;=80,10,IF('Algoritmo di Maurer'!D9&lt;=100,12,IF('Algoritmo di Maurer'!D9&lt;=120,14,"Errore"))))))))</f>
        <v>2</v>
      </c>
    </row>
    <row r="4" spans="1:4" ht="53.45" customHeight="1" x14ac:dyDescent="0.7">
      <c r="A4" s="32" t="s">
        <v>155</v>
      </c>
      <c r="B4" s="14">
        <f>+IF('Algoritmo di Maurer'!D9&lt;=2,0,IF('Algoritmo di Maurer'!D9&lt;=4,3,IF('Algoritmo di Maurer'!D9&lt;=13.5,5,IF('Algoritmo di Maurer'!D9&lt;=22,10,IF('Algoritmo di Maurer'!D9&lt;=40,20,IF('Algoritmo di Maurer'!D9&lt;=60,30,IF('Algoritmo di Maurer'!D9&lt;=80,40,IF('Algoritmo di Maurer'!D9&lt;=100,80,IF('Algoritmo di Maurer'!D9&lt;=120,120,IF('Algoritmo di Maurer'!D9&gt;120,120,"Errore"))))))))))</f>
        <v>5</v>
      </c>
    </row>
    <row r="5" spans="1:4" ht="53.45" customHeight="1" x14ac:dyDescent="0.7">
      <c r="A5" s="32" t="s">
        <v>27</v>
      </c>
      <c r="B5" s="14">
        <f>+IF('Algoritmo di Maurer'!D9&lt;=13,0,IF('Algoritmo di Maurer'!D9&lt;=30,1,IF('Algoritmo di Maurer'!D9&lt;=60,2,IF('Algoritmo di Maurer'!D9&lt;=90,3,IF('Algoritmo di Maurer'!D9&gt;90,4,"Errore")))))</f>
        <v>0</v>
      </c>
    </row>
    <row r="6" spans="1:4" x14ac:dyDescent="0.25">
      <c r="A6" s="1"/>
      <c r="B6" s="1"/>
    </row>
    <row r="7" spans="1:4" x14ac:dyDescent="0.25">
      <c r="A7" s="1"/>
      <c r="B7" s="1"/>
    </row>
    <row r="8" spans="1:4" x14ac:dyDescent="0.25">
      <c r="A8" s="55"/>
      <c r="B8" s="55"/>
    </row>
    <row r="9" spans="1:4" x14ac:dyDescent="0.25">
      <c r="A9" s="55"/>
      <c r="B9" s="55"/>
    </row>
  </sheetData>
  <sheetProtection algorithmName="SHA-512" hashValue="6Cnqx95dR+sSMPAJHsP9odwLkmeGLnw3BK3Ma8Pzzmlxf1mW1T4P75MZ6iZRPd/Ur74O35rDc3EeQuaQr8j9Ig==" saltValue="OOq258PAavKqs6VIWtr/2w==" spinCount="100000" sheet="1" formatCells="0" formatColumns="0" formatRows="0" insertColumns="0" insertRows="0" insertHyperlinks="0" deleteColumns="0" deleteRows="0" sort="0" autoFilter="0" pivotTables="0"/>
  <mergeCells count="2">
    <mergeCell ref="A1:B1"/>
    <mergeCell ref="A8:B9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A26" sqref="A26"/>
    </sheetView>
  </sheetViews>
  <sheetFormatPr defaultColWidth="8.85546875" defaultRowHeight="15" x14ac:dyDescent="0.25"/>
  <cols>
    <col min="1" max="1" width="31" style="1" customWidth="1"/>
    <col min="2" max="2" width="25.85546875" style="1" customWidth="1"/>
    <col min="3" max="5" width="8.85546875" style="1"/>
    <col min="6" max="6" width="23.7109375" style="1" customWidth="1"/>
    <col min="7" max="16384" width="8.85546875" style="1"/>
  </cols>
  <sheetData>
    <row r="1" spans="1:6" x14ac:dyDescent="0.25">
      <c r="A1" s="1" t="s">
        <v>52</v>
      </c>
      <c r="B1" s="1" t="s">
        <v>53</v>
      </c>
      <c r="F1" s="1" t="s">
        <v>5</v>
      </c>
    </row>
    <row r="2" spans="1:6" x14ac:dyDescent="0.25">
      <c r="A2" s="1" t="s">
        <v>28</v>
      </c>
      <c r="B2" s="15">
        <v>0.3</v>
      </c>
      <c r="F2" s="1" t="s">
        <v>6</v>
      </c>
    </row>
    <row r="3" spans="1:6" x14ac:dyDescent="0.25">
      <c r="A3" s="1" t="s">
        <v>29</v>
      </c>
      <c r="B3" s="15">
        <v>0.3</v>
      </c>
      <c r="F3" s="1" t="s">
        <v>58</v>
      </c>
    </row>
    <row r="4" spans="1:6" x14ac:dyDescent="0.25">
      <c r="A4" s="1" t="s">
        <v>30</v>
      </c>
      <c r="B4" s="15">
        <v>0.3</v>
      </c>
    </row>
    <row r="5" spans="1:6" x14ac:dyDescent="0.25">
      <c r="A5" s="1" t="s">
        <v>31</v>
      </c>
      <c r="B5" s="15">
        <v>0.8</v>
      </c>
    </row>
    <row r="6" spans="1:6" x14ac:dyDescent="0.25">
      <c r="A6" s="1" t="s">
        <v>32</v>
      </c>
      <c r="B6" s="15">
        <v>0.4</v>
      </c>
    </row>
    <row r="7" spans="1:6" x14ac:dyDescent="0.25">
      <c r="A7" s="1" t="s">
        <v>33</v>
      </c>
      <c r="B7" s="15">
        <v>0.3</v>
      </c>
    </row>
    <row r="8" spans="1:6" x14ac:dyDescent="0.25">
      <c r="A8" s="1" t="s">
        <v>34</v>
      </c>
      <c r="B8" s="15">
        <v>0.9</v>
      </c>
    </row>
    <row r="9" spans="1:6" x14ac:dyDescent="0.25">
      <c r="A9" s="1" t="s">
        <v>35</v>
      </c>
      <c r="B9" s="15">
        <v>0.7</v>
      </c>
    </row>
    <row r="10" spans="1:6" x14ac:dyDescent="0.25">
      <c r="A10" s="1" t="s">
        <v>36</v>
      </c>
      <c r="B10" s="15">
        <v>0.35</v>
      </c>
    </row>
    <row r="11" spans="1:6" x14ac:dyDescent="0.25">
      <c r="A11" s="1" t="s">
        <v>37</v>
      </c>
      <c r="B11" s="15">
        <v>0.2</v>
      </c>
    </row>
    <row r="12" spans="1:6" x14ac:dyDescent="0.25">
      <c r="A12" s="1" t="s">
        <v>38</v>
      </c>
      <c r="B12" s="15">
        <v>0.5</v>
      </c>
    </row>
    <row r="13" spans="1:6" x14ac:dyDescent="0.25">
      <c r="A13" s="1" t="s">
        <v>39</v>
      </c>
      <c r="B13" s="15">
        <v>0.8</v>
      </c>
    </row>
    <row r="14" spans="1:6" x14ac:dyDescent="0.25">
      <c r="A14" s="1" t="s">
        <v>40</v>
      </c>
      <c r="B14" s="15">
        <v>0.5</v>
      </c>
    </row>
    <row r="15" spans="1:6" x14ac:dyDescent="0.25">
      <c r="A15" s="1" t="s">
        <v>41</v>
      </c>
      <c r="B15" s="15">
        <v>0.2</v>
      </c>
    </row>
    <row r="16" spans="1:6" x14ac:dyDescent="0.25">
      <c r="A16" s="1" t="s">
        <v>42</v>
      </c>
      <c r="B16" s="15">
        <v>0.3</v>
      </c>
    </row>
    <row r="17" spans="1:2" x14ac:dyDescent="0.25">
      <c r="A17" s="1" t="s">
        <v>43</v>
      </c>
      <c r="B17" s="15">
        <v>0.1</v>
      </c>
    </row>
    <row r="18" spans="1:2" x14ac:dyDescent="0.25">
      <c r="A18" s="1" t="s">
        <v>44</v>
      </c>
      <c r="B18" s="15">
        <v>1</v>
      </c>
    </row>
    <row r="19" spans="1:2" x14ac:dyDescent="0.25">
      <c r="A19" s="1" t="s">
        <v>45</v>
      </c>
      <c r="B19" s="15">
        <v>0.2</v>
      </c>
    </row>
    <row r="20" spans="1:2" x14ac:dyDescent="0.25">
      <c r="A20" s="1" t="s">
        <v>46</v>
      </c>
      <c r="B20" s="15">
        <v>0.2</v>
      </c>
    </row>
    <row r="21" spans="1:2" x14ac:dyDescent="0.25">
      <c r="A21" s="1" t="s">
        <v>47</v>
      </c>
      <c r="B21" s="15">
        <v>0.4</v>
      </c>
    </row>
    <row r="22" spans="1:2" x14ac:dyDescent="0.25">
      <c r="A22" s="1" t="s">
        <v>48</v>
      </c>
      <c r="B22" s="15">
        <v>0.3</v>
      </c>
    </row>
    <row r="23" spans="1:2" x14ac:dyDescent="0.25">
      <c r="A23" s="1" t="s">
        <v>49</v>
      </c>
      <c r="B23" s="15">
        <v>0.4</v>
      </c>
    </row>
    <row r="24" spans="1:2" x14ac:dyDescent="0.25">
      <c r="A24" s="1" t="s">
        <v>50</v>
      </c>
      <c r="B24" s="15">
        <v>0.3</v>
      </c>
    </row>
    <row r="25" spans="1:2" x14ac:dyDescent="0.25">
      <c r="A25" s="1" t="s">
        <v>51</v>
      </c>
      <c r="B25" s="15">
        <v>0.3</v>
      </c>
    </row>
    <row r="26" spans="1:2" x14ac:dyDescent="0.25">
      <c r="A26" s="1" t="s">
        <v>163</v>
      </c>
      <c r="B26" s="15">
        <f>+AVERAGE(B2:B25)</f>
        <v>0.41875000000000001</v>
      </c>
    </row>
  </sheetData>
  <sheetProtection algorithmName="SHA-512" hashValue="9B39T7W6xJr+JQCoXxVHSMOs9tSZTeZzDLr9vk5VUXAe4SE2xsiqqbVs0HoMhlXhU4wE5/LVpn1uZOQ346YP2g==" saltValue="bKNnCQ4fUwDryAouWQC6X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XFD1048576"/>
    </sheetView>
  </sheetViews>
  <sheetFormatPr defaultColWidth="8.85546875" defaultRowHeight="15" x14ac:dyDescent="0.25"/>
  <cols>
    <col min="1" max="6" width="14.42578125" style="24" customWidth="1"/>
    <col min="7" max="16384" width="8.85546875" style="1"/>
  </cols>
  <sheetData>
    <row r="1" spans="1:6" x14ac:dyDescent="0.25">
      <c r="A1" s="56" t="s">
        <v>154</v>
      </c>
      <c r="B1" s="57"/>
      <c r="C1" s="56" t="s">
        <v>7</v>
      </c>
      <c r="D1" s="57"/>
      <c r="E1" s="56" t="s">
        <v>8</v>
      </c>
      <c r="F1" s="57"/>
    </row>
    <row r="2" spans="1:6" ht="15.75" thickBot="1" x14ac:dyDescent="0.3">
      <c r="A2" s="16" t="s">
        <v>3</v>
      </c>
      <c r="B2" s="17" t="s">
        <v>9</v>
      </c>
      <c r="C2" s="16" t="s">
        <v>3</v>
      </c>
      <c r="D2" s="17" t="s">
        <v>56</v>
      </c>
      <c r="E2" s="16" t="s">
        <v>3</v>
      </c>
      <c r="F2" s="17" t="s">
        <v>27</v>
      </c>
    </row>
    <row r="3" spans="1:6" x14ac:dyDescent="0.25">
      <c r="A3" s="18" t="s">
        <v>10</v>
      </c>
      <c r="B3" s="19">
        <v>0</v>
      </c>
      <c r="C3" s="18" t="s">
        <v>61</v>
      </c>
      <c r="D3" s="19">
        <v>0</v>
      </c>
      <c r="E3" s="18" t="s">
        <v>11</v>
      </c>
      <c r="F3" s="19">
        <v>0</v>
      </c>
    </row>
    <row r="4" spans="1:6" x14ac:dyDescent="0.25">
      <c r="A4" s="20" t="s">
        <v>12</v>
      </c>
      <c r="B4" s="21">
        <v>2</v>
      </c>
      <c r="C4" s="20" t="s">
        <v>13</v>
      </c>
      <c r="D4" s="21">
        <v>3</v>
      </c>
      <c r="E4" s="20" t="s">
        <v>14</v>
      </c>
      <c r="F4" s="21">
        <v>1</v>
      </c>
    </row>
    <row r="5" spans="1:6" x14ac:dyDescent="0.25">
      <c r="A5" s="20" t="s">
        <v>15</v>
      </c>
      <c r="B5" s="21">
        <v>3</v>
      </c>
      <c r="C5" s="20" t="s">
        <v>16</v>
      </c>
      <c r="D5" s="21">
        <v>5</v>
      </c>
      <c r="E5" s="20" t="s">
        <v>17</v>
      </c>
      <c r="F5" s="21">
        <v>2</v>
      </c>
    </row>
    <row r="6" spans="1:6" x14ac:dyDescent="0.25">
      <c r="A6" s="20" t="s">
        <v>18</v>
      </c>
      <c r="B6" s="21">
        <v>5</v>
      </c>
      <c r="C6" s="20" t="s">
        <v>19</v>
      </c>
      <c r="D6" s="21">
        <v>10</v>
      </c>
      <c r="E6" s="20" t="s">
        <v>20</v>
      </c>
      <c r="F6" s="21">
        <v>3</v>
      </c>
    </row>
    <row r="7" spans="1:6" x14ac:dyDescent="0.25">
      <c r="A7" s="20" t="s">
        <v>21</v>
      </c>
      <c r="B7" s="21">
        <v>7</v>
      </c>
      <c r="C7" s="20" t="s">
        <v>22</v>
      </c>
      <c r="D7" s="21">
        <v>20</v>
      </c>
      <c r="E7" s="20" t="s">
        <v>23</v>
      </c>
      <c r="F7" s="21">
        <v>4</v>
      </c>
    </row>
    <row r="8" spans="1:6" x14ac:dyDescent="0.25">
      <c r="A8" s="20" t="s">
        <v>25</v>
      </c>
      <c r="B8" s="21">
        <v>10</v>
      </c>
      <c r="C8" s="20" t="s">
        <v>21</v>
      </c>
      <c r="D8" s="21">
        <v>30</v>
      </c>
      <c r="E8" s="20"/>
      <c r="F8" s="21"/>
    </row>
    <row r="9" spans="1:6" x14ac:dyDescent="0.25">
      <c r="A9" s="20" t="s">
        <v>24</v>
      </c>
      <c r="B9" s="21">
        <v>12</v>
      </c>
      <c r="C9" s="20" t="s">
        <v>25</v>
      </c>
      <c r="D9" s="21">
        <v>40</v>
      </c>
      <c r="E9" s="20"/>
      <c r="F9" s="21"/>
    </row>
    <row r="10" spans="1:6" x14ac:dyDescent="0.25">
      <c r="A10" s="20" t="s">
        <v>26</v>
      </c>
      <c r="B10" s="21">
        <v>14</v>
      </c>
      <c r="C10" s="20" t="s">
        <v>24</v>
      </c>
      <c r="D10" s="21">
        <v>80</v>
      </c>
      <c r="E10" s="20"/>
      <c r="F10" s="21"/>
    </row>
    <row r="11" spans="1:6" ht="15.75" thickBot="1" x14ac:dyDescent="0.3">
      <c r="A11" s="22"/>
      <c r="B11" s="23"/>
      <c r="C11" s="22" t="s">
        <v>26</v>
      </c>
      <c r="D11" s="23">
        <v>120</v>
      </c>
      <c r="E11" s="22"/>
      <c r="F11" s="23"/>
    </row>
  </sheetData>
  <sheetProtection algorithmName="SHA-512" hashValue="6/Pl34lxKVYSjZ2nJPP4W/tARsnBMnrhUAWe6haBw4DYR404Ea+yMI7kGQ9eeeimT16mQD+lSLvwCFq6mul+qQ==" saltValue="BHzYfrhFj/170uitaLDaow==" spinCount="100000" sheet="1" formatCells="0" formatColumns="0" formatRows="0" insertColumns="0" insertRows="0" insertHyperlinks="0" deleteColumns="0" deleteRows="0" sort="0" autoFilter="0" pivotTables="0"/>
  <mergeCells count="3">
    <mergeCell ref="A1:B1"/>
    <mergeCell ref="C1:D1"/>
    <mergeCell ref="E1:F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5"/>
  <sheetViews>
    <sheetView workbookViewId="0">
      <selection sqref="A1:XFD1048576"/>
    </sheetView>
  </sheetViews>
  <sheetFormatPr defaultColWidth="8.85546875" defaultRowHeight="15" x14ac:dyDescent="0.25"/>
  <cols>
    <col min="1" max="1" width="50.85546875" style="1" bestFit="1" customWidth="1"/>
    <col min="2" max="2" width="12.140625" style="1" customWidth="1"/>
    <col min="3" max="16384" width="8.85546875" style="1"/>
  </cols>
  <sheetData>
    <row r="1" spans="1:2" x14ac:dyDescent="0.25">
      <c r="A1" s="1" t="s">
        <v>64</v>
      </c>
      <c r="B1" s="1" t="s">
        <v>3</v>
      </c>
    </row>
    <row r="2" spans="1:2" x14ac:dyDescent="0.25">
      <c r="A2" s="1" t="s">
        <v>102</v>
      </c>
      <c r="B2" s="1">
        <v>1</v>
      </c>
    </row>
    <row r="3" spans="1:2" x14ac:dyDescent="0.25">
      <c r="A3" s="1" t="s">
        <v>103</v>
      </c>
      <c r="B3" s="1">
        <v>2</v>
      </c>
    </row>
    <row r="4" spans="1:2" x14ac:dyDescent="0.25">
      <c r="A4" s="1" t="s">
        <v>157</v>
      </c>
      <c r="B4" s="1">
        <v>3</v>
      </c>
    </row>
    <row r="5" spans="1:2" x14ac:dyDescent="0.25">
      <c r="A5" s="1" t="s">
        <v>104</v>
      </c>
      <c r="B5" s="1">
        <v>4</v>
      </c>
    </row>
    <row r="7" spans="1:2" x14ac:dyDescent="0.25">
      <c r="A7" s="1" t="s">
        <v>65</v>
      </c>
      <c r="B7" s="1" t="s">
        <v>3</v>
      </c>
    </row>
    <row r="8" spans="1:2" x14ac:dyDescent="0.25">
      <c r="A8" s="1" t="s">
        <v>105</v>
      </c>
      <c r="B8" s="1">
        <v>1</v>
      </c>
    </row>
    <row r="9" spans="1:2" x14ac:dyDescent="0.25">
      <c r="A9" s="1" t="s">
        <v>106</v>
      </c>
      <c r="B9" s="1">
        <v>1</v>
      </c>
    </row>
    <row r="10" spans="1:2" x14ac:dyDescent="0.25">
      <c r="A10" s="1" t="s">
        <v>107</v>
      </c>
      <c r="B10" s="1">
        <v>2</v>
      </c>
    </row>
    <row r="11" spans="1:2" x14ac:dyDescent="0.25">
      <c r="A11" s="1" t="s">
        <v>108</v>
      </c>
      <c r="B11" s="1">
        <v>3</v>
      </c>
    </row>
    <row r="12" spans="1:2" x14ac:dyDescent="0.25">
      <c r="A12" s="1" t="s">
        <v>109</v>
      </c>
      <c r="B12" s="1">
        <v>4</v>
      </c>
    </row>
    <row r="14" spans="1:2" x14ac:dyDescent="0.25">
      <c r="A14" s="1" t="s">
        <v>110</v>
      </c>
      <c r="B14" s="1" t="s">
        <v>3</v>
      </c>
    </row>
    <row r="15" spans="1:2" x14ac:dyDescent="0.25">
      <c r="A15" s="1" t="s">
        <v>66</v>
      </c>
      <c r="B15" s="1">
        <v>1</v>
      </c>
    </row>
    <row r="16" spans="1:2" x14ac:dyDescent="0.25">
      <c r="A16" s="1" t="s">
        <v>67</v>
      </c>
      <c r="B16" s="1">
        <v>1</v>
      </c>
    </row>
    <row r="17" spans="1:2" x14ac:dyDescent="0.25">
      <c r="A17" s="1" t="s">
        <v>68</v>
      </c>
      <c r="B17" s="1">
        <v>1</v>
      </c>
    </row>
    <row r="18" spans="1:2" x14ac:dyDescent="0.25">
      <c r="A18" s="1" t="s">
        <v>69</v>
      </c>
      <c r="B18" s="1">
        <v>1</v>
      </c>
    </row>
    <row r="19" spans="1:2" x14ac:dyDescent="0.25">
      <c r="A19" s="1" t="s">
        <v>70</v>
      </c>
      <c r="B19" s="1">
        <v>1</v>
      </c>
    </row>
    <row r="20" spans="1:2" x14ac:dyDescent="0.25">
      <c r="A20" s="1" t="s">
        <v>71</v>
      </c>
      <c r="B20" s="1">
        <v>1</v>
      </c>
    </row>
    <row r="21" spans="1:2" x14ac:dyDescent="0.25">
      <c r="A21" s="1" t="s">
        <v>72</v>
      </c>
      <c r="B21" s="1">
        <v>1</v>
      </c>
    </row>
    <row r="23" spans="1:2" x14ac:dyDescent="0.25">
      <c r="A23" s="1" t="s">
        <v>73</v>
      </c>
      <c r="B23" s="1" t="s">
        <v>3</v>
      </c>
    </row>
    <row r="24" spans="1:2" x14ac:dyDescent="0.25">
      <c r="A24" s="1" t="s">
        <v>111</v>
      </c>
      <c r="B24" s="1">
        <v>1</v>
      </c>
    </row>
    <row r="25" spans="1:2" x14ac:dyDescent="0.25">
      <c r="A25" s="1" t="s">
        <v>112</v>
      </c>
      <c r="B25" s="1">
        <v>2</v>
      </c>
    </row>
    <row r="26" spans="1:2" x14ac:dyDescent="0.25">
      <c r="A26" s="1" t="s">
        <v>113</v>
      </c>
      <c r="B26" s="1">
        <v>3</v>
      </c>
    </row>
    <row r="28" spans="1:2" x14ac:dyDescent="0.25">
      <c r="A28" s="1" t="s">
        <v>118</v>
      </c>
      <c r="B28" s="1" t="s">
        <v>3</v>
      </c>
    </row>
    <row r="29" spans="1:2" x14ac:dyDescent="0.25">
      <c r="A29" s="1" t="s">
        <v>74</v>
      </c>
      <c r="B29" s="1">
        <v>0</v>
      </c>
    </row>
    <row r="30" spans="1:2" x14ac:dyDescent="0.25">
      <c r="A30" s="1" t="s">
        <v>75</v>
      </c>
      <c r="B30" s="1">
        <v>1</v>
      </c>
    </row>
    <row r="31" spans="1:2" x14ac:dyDescent="0.25">
      <c r="A31" s="1" t="s">
        <v>76</v>
      </c>
      <c r="B31" s="1">
        <v>1</v>
      </c>
    </row>
    <row r="32" spans="1:2" x14ac:dyDescent="0.25">
      <c r="A32" s="1" t="s">
        <v>77</v>
      </c>
      <c r="B32" s="1">
        <v>1</v>
      </c>
    </row>
    <row r="34" spans="1:2" x14ac:dyDescent="0.25">
      <c r="A34" s="1" t="s">
        <v>119</v>
      </c>
      <c r="B34" s="1" t="s">
        <v>3</v>
      </c>
    </row>
    <row r="35" spans="1:2" x14ac:dyDescent="0.25">
      <c r="A35" s="1" t="s">
        <v>120</v>
      </c>
      <c r="B35" s="1">
        <v>1</v>
      </c>
    </row>
    <row r="36" spans="1:2" x14ac:dyDescent="0.25">
      <c r="A36" s="1" t="s">
        <v>121</v>
      </c>
      <c r="B36" s="1">
        <v>2</v>
      </c>
    </row>
    <row r="37" spans="1:2" x14ac:dyDescent="0.25">
      <c r="A37" s="1" t="s">
        <v>122</v>
      </c>
      <c r="B37" s="1">
        <v>1</v>
      </c>
    </row>
    <row r="38" spans="1:2" x14ac:dyDescent="0.25">
      <c r="A38" s="1" t="s">
        <v>123</v>
      </c>
      <c r="B38" s="1">
        <v>2</v>
      </c>
    </row>
    <row r="39" spans="1:2" x14ac:dyDescent="0.25">
      <c r="A39" s="1" t="s">
        <v>124</v>
      </c>
      <c r="B39" s="1">
        <v>1</v>
      </c>
    </row>
    <row r="40" spans="1:2" x14ac:dyDescent="0.25">
      <c r="A40" s="1" t="s">
        <v>125</v>
      </c>
      <c r="B40" s="1">
        <v>2</v>
      </c>
    </row>
    <row r="41" spans="1:2" x14ac:dyDescent="0.25">
      <c r="A41" s="1" t="s">
        <v>126</v>
      </c>
      <c r="B41" s="1">
        <v>2</v>
      </c>
    </row>
    <row r="42" spans="1:2" x14ac:dyDescent="0.25">
      <c r="A42" s="1" t="s">
        <v>127</v>
      </c>
      <c r="B42" s="1">
        <v>3</v>
      </c>
    </row>
    <row r="43" spans="1:2" x14ac:dyDescent="0.25">
      <c r="A43" s="1" t="s">
        <v>128</v>
      </c>
      <c r="B43" s="1">
        <v>3</v>
      </c>
    </row>
    <row r="45" spans="1:2" x14ac:dyDescent="0.25">
      <c r="A45" s="1" t="s">
        <v>129</v>
      </c>
      <c r="B45" s="1" t="s">
        <v>3</v>
      </c>
    </row>
    <row r="46" spans="1:2" x14ac:dyDescent="0.25">
      <c r="A46" s="1" t="s">
        <v>130</v>
      </c>
      <c r="B46" s="1">
        <v>-1</v>
      </c>
    </row>
    <row r="47" spans="1:2" x14ac:dyDescent="0.25">
      <c r="A47" s="1" t="s">
        <v>131</v>
      </c>
      <c r="B47" s="1">
        <v>-1</v>
      </c>
    </row>
    <row r="48" spans="1:2" x14ac:dyDescent="0.25">
      <c r="A48" s="1" t="s">
        <v>132</v>
      </c>
      <c r="B48" s="1">
        <v>-1</v>
      </c>
    </row>
    <row r="50" spans="1:2" x14ac:dyDescent="0.25">
      <c r="A50" s="1" t="s">
        <v>97</v>
      </c>
      <c r="B50" s="1" t="s">
        <v>3</v>
      </c>
    </row>
    <row r="51" spans="1:2" x14ac:dyDescent="0.25">
      <c r="A51" s="1" t="s">
        <v>150</v>
      </c>
      <c r="B51" s="1">
        <v>0</v>
      </c>
    </row>
    <row r="52" spans="1:2" x14ac:dyDescent="0.25">
      <c r="A52" s="1" t="s">
        <v>133</v>
      </c>
      <c r="B52" s="1">
        <v>1</v>
      </c>
    </row>
    <row r="53" spans="1:2" x14ac:dyDescent="0.25">
      <c r="A53" s="1" t="s">
        <v>134</v>
      </c>
      <c r="B53" s="1">
        <v>2</v>
      </c>
    </row>
    <row r="54" spans="1:2" x14ac:dyDescent="0.25">
      <c r="A54" s="1" t="s">
        <v>135</v>
      </c>
      <c r="B54" s="1">
        <v>3</v>
      </c>
    </row>
    <row r="55" spans="1:2" x14ac:dyDescent="0.25">
      <c r="A55" s="1" t="s">
        <v>136</v>
      </c>
      <c r="B55" s="1">
        <v>4</v>
      </c>
    </row>
    <row r="57" spans="1:2" x14ac:dyDescent="0.25">
      <c r="A57" s="1" t="s">
        <v>98</v>
      </c>
      <c r="B57" s="1" t="s">
        <v>3</v>
      </c>
    </row>
    <row r="58" spans="1:2" x14ac:dyDescent="0.25">
      <c r="A58" s="1" t="s">
        <v>137</v>
      </c>
      <c r="B58" s="1">
        <v>1</v>
      </c>
    </row>
    <row r="59" spans="1:2" x14ac:dyDescent="0.25">
      <c r="A59" s="1" t="s">
        <v>138</v>
      </c>
      <c r="B59" s="1">
        <v>2</v>
      </c>
    </row>
    <row r="61" spans="1:2" x14ac:dyDescent="0.25">
      <c r="A61" s="1" t="s">
        <v>99</v>
      </c>
      <c r="B61" s="1" t="s">
        <v>3</v>
      </c>
    </row>
    <row r="62" spans="1:2" x14ac:dyDescent="0.25">
      <c r="A62" s="1" t="s">
        <v>139</v>
      </c>
      <c r="B62" s="1">
        <v>1</v>
      </c>
    </row>
    <row r="63" spans="1:2" x14ac:dyDescent="0.25">
      <c r="A63" s="1" t="s">
        <v>140</v>
      </c>
      <c r="B63" s="1">
        <v>2</v>
      </c>
    </row>
    <row r="64" spans="1:2" x14ac:dyDescent="0.25">
      <c r="A64" s="1" t="s">
        <v>141</v>
      </c>
      <c r="B64" s="1">
        <v>3</v>
      </c>
    </row>
    <row r="65" spans="1:2" x14ac:dyDescent="0.25">
      <c r="A65" s="1" t="s">
        <v>142</v>
      </c>
      <c r="B65" s="1">
        <v>4</v>
      </c>
    </row>
    <row r="67" spans="1:2" x14ac:dyDescent="0.25">
      <c r="A67" s="1" t="s">
        <v>100</v>
      </c>
      <c r="B67" s="1" t="s">
        <v>3</v>
      </c>
    </row>
    <row r="68" spans="1:2" x14ac:dyDescent="0.25">
      <c r="A68" s="1" t="s">
        <v>143</v>
      </c>
      <c r="B68" s="1">
        <v>1</v>
      </c>
    </row>
    <row r="69" spans="1:2" x14ac:dyDescent="0.25">
      <c r="A69" s="1" t="s">
        <v>144</v>
      </c>
      <c r="B69" s="1">
        <v>2</v>
      </c>
    </row>
    <row r="70" spans="1:2" x14ac:dyDescent="0.25">
      <c r="A70" s="1" t="s">
        <v>145</v>
      </c>
      <c r="B70" s="1">
        <v>3</v>
      </c>
    </row>
    <row r="72" spans="1:2" x14ac:dyDescent="0.25">
      <c r="A72" s="1" t="s">
        <v>101</v>
      </c>
      <c r="B72" s="1" t="s">
        <v>3</v>
      </c>
    </row>
    <row r="73" spans="1:2" x14ac:dyDescent="0.25">
      <c r="A73" s="1" t="s">
        <v>146</v>
      </c>
      <c r="B73" s="1">
        <v>1</v>
      </c>
    </row>
    <row r="74" spans="1:2" x14ac:dyDescent="0.25">
      <c r="A74" s="1" t="s">
        <v>147</v>
      </c>
      <c r="B74" s="1">
        <v>2</v>
      </c>
    </row>
    <row r="75" spans="1:2" x14ac:dyDescent="0.25">
      <c r="A75" s="1" t="s">
        <v>148</v>
      </c>
      <c r="B75" s="1">
        <v>3</v>
      </c>
    </row>
  </sheetData>
  <sheetProtection algorithmName="SHA-512" hashValue="somQX6InRqpv7SlijlU6MaO83/mbKR1WWChJ5dEO/wjqGKsipxuREv/K/jwcNoJhYwmyjbcMKfSzQUHOHbBwkg==" saltValue="x4CbUxdwq3yKKQfIfJMZ4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tableParts count="1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Calcolo del Livello di Rischio</vt:lpstr>
      <vt:lpstr>Algoritmo di Maurer</vt:lpstr>
      <vt:lpstr>Risorse_Maurer</vt:lpstr>
      <vt:lpstr>Tipo di manifestazione</vt:lpstr>
      <vt:lpstr>Tabella risultati</vt:lpstr>
      <vt:lpstr>Risposte livello di rischio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Furgani</dc:creator>
  <cp:lastModifiedBy>Gio</cp:lastModifiedBy>
  <cp:lastPrinted>2013-11-26T10:03:28Z</cp:lastPrinted>
  <dcterms:created xsi:type="dcterms:W3CDTF">2013-11-25T07:24:44Z</dcterms:created>
  <dcterms:modified xsi:type="dcterms:W3CDTF">2018-12-25T10:09:38Z</dcterms:modified>
</cp:coreProperties>
</file>